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/>
  <mc:AlternateContent xmlns:mc="http://schemas.openxmlformats.org/markup-compatibility/2006">
    <mc:Choice Requires="x15">
      <x15ac:absPath xmlns:x15ac="http://schemas.microsoft.com/office/spreadsheetml/2010/11/ac" url="/Users/geriblake/Desktop/Standardization In Quantitative Imaging/"/>
    </mc:Choice>
  </mc:AlternateContent>
  <xr:revisionPtr revIDLastSave="0" documentId="8_{7BC11ED1-A0FD-484B-8B00-9FC89F1F67E2}" xr6:coauthVersionLast="36" xr6:coauthVersionMax="36" xr10:uidLastSave="{00000000-0000-0000-0000-000000000000}"/>
  <bookViews>
    <workbookView xWindow="7700" yWindow="3220" windowWidth="28700" windowHeight="19200" tabRatio="645" xr2:uid="{00000000-000D-0000-FFFF-FFFF00000000}"/>
  </bookViews>
  <sheets>
    <sheet name="Summary" sheetId="5" r:id="rId1"/>
    <sheet name="Uniform Phantom Values" sheetId="1" r:id="rId2"/>
    <sheet name="Intensity Varying Phantom Value" sheetId="3" r:id="rId3"/>
    <sheet name="Shape Varying Phantom Values" sheetId="4" r:id="rId4"/>
  </sheets>
  <calcPr calcId="18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3" l="1"/>
  <c r="J18" i="3"/>
  <c r="B17" i="4" l="1"/>
  <c r="C17" i="4"/>
  <c r="D17" i="4"/>
  <c r="E17" i="4"/>
  <c r="F17" i="4"/>
  <c r="B18" i="4"/>
  <c r="C18" i="4"/>
  <c r="D18" i="4"/>
  <c r="E18" i="4"/>
  <c r="F18" i="4"/>
  <c r="I19" i="3"/>
  <c r="F19" i="3"/>
  <c r="E19" i="3"/>
  <c r="D19" i="3"/>
  <c r="C19" i="3"/>
  <c r="B19" i="3"/>
  <c r="I18" i="3"/>
  <c r="F18" i="3"/>
  <c r="E18" i="3"/>
  <c r="D18" i="3"/>
  <c r="C18" i="3"/>
  <c r="B18" i="3"/>
  <c r="F19" i="1"/>
  <c r="E19" i="1"/>
  <c r="D19" i="1"/>
  <c r="C19" i="1"/>
  <c r="F18" i="1"/>
  <c r="E18" i="1"/>
  <c r="D18" i="1"/>
  <c r="C18" i="1"/>
  <c r="B19" i="1"/>
  <c r="B18" i="1"/>
  <c r="H13" i="4" l="1"/>
  <c r="H14" i="1"/>
  <c r="G12" i="4" l="1"/>
  <c r="G13" i="3"/>
  <c r="G13" i="1"/>
  <c r="G19" i="1" l="1"/>
  <c r="G18" i="1"/>
  <c r="G17" i="4"/>
  <c r="G18" i="4"/>
  <c r="G19" i="4" s="1"/>
  <c r="G5" i="5" s="1"/>
  <c r="G19" i="3"/>
  <c r="G18" i="3"/>
  <c r="J5" i="1"/>
  <c r="J5" i="4"/>
  <c r="F19" i="4"/>
  <c r="F5" i="5" s="1"/>
  <c r="E19" i="4"/>
  <c r="E5" i="5" s="1"/>
  <c r="D19" i="4"/>
  <c r="D5" i="5" s="1"/>
  <c r="C19" i="4"/>
  <c r="C5" i="5" s="1"/>
  <c r="B19" i="4"/>
  <c r="B5" i="5" s="1"/>
  <c r="J20" i="3"/>
  <c r="J4" i="5" s="1"/>
  <c r="H5" i="3"/>
  <c r="F20" i="3"/>
  <c r="F4" i="5" s="1"/>
  <c r="E20" i="3"/>
  <c r="E4" i="5" s="1"/>
  <c r="D20" i="3"/>
  <c r="D4" i="5" s="1"/>
  <c r="C20" i="3"/>
  <c r="C4" i="5" s="1"/>
  <c r="B20" i="3"/>
  <c r="G20" i="1"/>
  <c r="G3" i="5" s="1"/>
  <c r="F20" i="1"/>
  <c r="E20" i="1"/>
  <c r="E3" i="5" s="1"/>
  <c r="D20" i="1"/>
  <c r="D3" i="5" s="1"/>
  <c r="C20" i="1"/>
  <c r="C3" i="5" s="1"/>
  <c r="B20" i="1"/>
  <c r="B3" i="5" s="1"/>
  <c r="I20" i="3"/>
  <c r="I4" i="5" s="1"/>
  <c r="B3" i="4"/>
  <c r="F3" i="4" s="1"/>
  <c r="B3" i="1"/>
  <c r="B3" i="3"/>
  <c r="G20" i="3" l="1"/>
  <c r="G4" i="5" s="1"/>
  <c r="F3" i="5"/>
  <c r="J19" i="1"/>
  <c r="J18" i="1"/>
  <c r="J17" i="4"/>
  <c r="J18" i="4"/>
  <c r="H19" i="3"/>
  <c r="H18" i="3"/>
  <c r="B4" i="5"/>
  <c r="J20" i="1" l="1"/>
  <c r="J3" i="5" s="1"/>
  <c r="J19" i="4"/>
  <c r="H20" i="3"/>
  <c r="J5" i="5" l="1"/>
  <c r="H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Information Technology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Did not calcualte Surface Area using mesh based method described in IBSI section 3.1.3
</t>
        </r>
      </text>
    </comment>
    <comment ref="F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Sphericity calculation uses value from non-standard Surface Area calculation
</t>
        </r>
      </text>
    </comment>
    <comment ref="F9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Did not calcualte Sphericity using method described in IBSI section 3.1.8
</t>
        </r>
      </text>
    </comment>
    <comment ref="C11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Did not calcualte Surface Area using mesh based method described in IBSI section 3.1.3
</t>
        </r>
      </text>
    </comment>
    <comment ref="F11" authorId="0" shapeId="0" xr:uid="{00000000-0006-0000-0100-000005000000}">
      <text>
        <r>
          <rPr>
            <sz val="9"/>
            <color indexed="81"/>
            <rFont val="Tahoma"/>
            <family val="2"/>
          </rPr>
          <t>Sphericity calculation uses value from non-standard Surface Area calculation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Information Technology</author>
  </authors>
  <commentList>
    <comment ref="I4" authorId="0" shapeId="0" xr:uid="{00000000-0006-0000-0200-000001000000}">
      <text>
        <r>
          <rPr>
            <sz val="9"/>
            <color indexed="81"/>
            <rFont val="Tahoma"/>
            <family val="2"/>
          </rPr>
          <t>After applying Fisher correction (subtracting 3)</t>
        </r>
      </text>
    </comment>
    <comment ref="I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After applying Fisher correction (subtracting 3)
</t>
        </r>
      </text>
    </comment>
    <comment ref="C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Did not calcualte Surface Area using mesh based method described in IBSI section 3.1.3
</t>
        </r>
      </text>
    </comment>
    <comment ref="F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Sphericity calculation uses value from non-standard Surface Area calculation
</t>
        </r>
      </text>
    </comment>
    <comment ref="I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After applying Fisher correction (subtracting 3)
</t>
        </r>
      </text>
    </comment>
    <comment ref="F9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Did not calcualte Sphericity using method described in IBSI section 3.1.8
</t>
        </r>
      </text>
    </comment>
    <comment ref="C11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Did not calcualte Surface Area using mesh based method described in IBSI section 3.1.3
</t>
        </r>
      </text>
    </comment>
    <comment ref="F11" authorId="0" shapeId="0" xr:uid="{00000000-0006-0000-0200-000008000000}">
      <text>
        <r>
          <rPr>
            <sz val="9"/>
            <color indexed="81"/>
            <rFont val="Tahoma"/>
            <family val="2"/>
          </rPr>
          <t>Sphericity calculation uses value from non-standard Surface Area calculation</t>
        </r>
      </text>
    </comment>
    <comment ref="I11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After applying Fisher correction (subtracting 3)
</t>
        </r>
      </text>
    </comment>
    <comment ref="I14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After applying Fisher correction (subtracting 3)
</t>
        </r>
      </text>
    </comment>
    <comment ref="I16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After applying Fisher correction (subtracting 3)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Information Technology</author>
  </authors>
  <commentList>
    <comment ref="C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Did not calcualte Surface Area using mesh based method described in IBSI section 3.1.3
</t>
        </r>
      </text>
    </comment>
    <comment ref="F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Sphericity calculation uses value from non-standard Surface Area calculation
</t>
        </r>
      </text>
    </comment>
    <comment ref="F9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Did not calcualte Sphericity using method described in IBSI section 3.1.8
</t>
        </r>
      </text>
    </comment>
  </commentList>
</comments>
</file>

<file path=xl/sharedStrings.xml><?xml version="1.0" encoding="utf-8"?>
<sst xmlns="http://schemas.openxmlformats.org/spreadsheetml/2006/main" count="172" uniqueCount="39">
  <si>
    <t>Institution/Source of Values</t>
  </si>
  <si>
    <t>Volume</t>
  </si>
  <si>
    <t>Surface Area</t>
  </si>
  <si>
    <t>2D Longest Diameter</t>
  </si>
  <si>
    <t>3D Longest Diameter</t>
  </si>
  <si>
    <t>Sphericity</t>
  </si>
  <si>
    <t>Intensity Mean</t>
  </si>
  <si>
    <t>Intensity Stdev</t>
  </si>
  <si>
    <t>Intensity Kurtosis</t>
  </si>
  <si>
    <t>GLCM Entropy</t>
  </si>
  <si>
    <t>Stanford/QIFE</t>
  </si>
  <si>
    <t>Stanford/Pyradiomics</t>
  </si>
  <si>
    <t>Not submitted</t>
  </si>
  <si>
    <t>NaN</t>
  </si>
  <si>
    <t>mm</t>
  </si>
  <si>
    <t>dimensionless</t>
  </si>
  <si>
    <t>HU for CT</t>
  </si>
  <si>
    <t>mean</t>
  </si>
  <si>
    <t>std</t>
  </si>
  <si>
    <t>Intensity Varying Phantom</t>
  </si>
  <si>
    <t>Shape Varying Phantom</t>
  </si>
  <si>
    <t>Uniform Phantom</t>
  </si>
  <si>
    <t>---</t>
  </si>
  <si>
    <t>Theoretical (from DRO original parameters)</t>
  </si>
  <si>
    <t>University of South Florida</t>
  </si>
  <si>
    <t>University of Washington - 1</t>
  </si>
  <si>
    <t>Moffitt Cancer Center</t>
  </si>
  <si>
    <t>Columbia University Medical Center</t>
  </si>
  <si>
    <t>University of Washington - 2</t>
  </si>
  <si>
    <t>University of Michigan</t>
  </si>
  <si>
    <t>UCLA/QIA</t>
  </si>
  <si>
    <t>UCLA/Pyradiomics</t>
  </si>
  <si>
    <t>UCSF (Pyradiomics)</t>
  </si>
  <si>
    <t>British Columbia Cancer Research Center</t>
  </si>
  <si>
    <t>University of Pennsylvania CBICA</t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</si>
  <si>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</si>
  <si>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</si>
  <si>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Coefficient of Variation</t>
  </si>
  <si>
    <t>Table 2 Coefficient of Variation Results for 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</si>
</sst>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000%"/>
    <numFmt numFmtId="166" formatCode="0.000"/>
    <numFmt numFmtId="167" formatCode="0.0000"/>
    <numFmt numFmtId="168" formatCode="0.0"/>
    <numFmt numFmtId="169" formatCode="0.00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i/>
      <sz val="11"/>
      <color rgb="FF22222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/>
    <xf numFmtId="10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168" fontId="0" fillId="0" borderId="0" xfId="0" applyNumberFormat="1" applyFont="1" applyAlignment="1">
      <alignment horizontal="right"/>
    </xf>
    <xf numFmtId="168" fontId="0" fillId="0" borderId="0" xfId="0" applyNumberFormat="1" applyFont="1" applyBorder="1" applyAlignment="1">
      <alignment horizontal="right"/>
    </xf>
    <xf numFmtId="168" fontId="0" fillId="0" borderId="0" xfId="0" applyNumberFormat="1" applyFont="1" applyBorder="1" applyAlignment="1"/>
    <xf numFmtId="168" fontId="0" fillId="0" borderId="0" xfId="0" applyNumberFormat="1" applyFont="1" applyAlignment="1"/>
    <xf numFmtId="169" fontId="0" fillId="0" borderId="0" xfId="1" applyNumberFormat="1" applyFont="1"/>
    <xf numFmtId="0" fontId="0" fillId="0" borderId="0" xfId="0" applyFont="1" applyFill="1" applyBorder="1" applyAlignment="1">
      <alignment horizontal="right"/>
    </xf>
    <xf numFmtId="165" fontId="0" fillId="0" borderId="0" xfId="1" quotePrefix="1" applyNumberFormat="1" applyFont="1" applyAlignment="1">
      <alignment horizontal="right"/>
    </xf>
    <xf numFmtId="166" fontId="0" fillId="0" borderId="0" xfId="0" applyNumberFormat="1" applyFont="1" applyBorder="1" applyAlignment="1">
      <alignment horizontal="right"/>
    </xf>
    <xf numFmtId="1" fontId="0" fillId="0" borderId="0" xfId="0" applyNumberFormat="1" applyFont="1" applyFill="1"/>
    <xf numFmtId="0" fontId="0" fillId="0" borderId="0" xfId="0" applyFont="1" applyBorder="1"/>
    <xf numFmtId="2" fontId="0" fillId="0" borderId="0" xfId="0" applyNumberFormat="1" applyFont="1" applyBorder="1"/>
    <xf numFmtId="168" fontId="0" fillId="0" borderId="0" xfId="0" applyNumberFormat="1" applyAlignment="1"/>
    <xf numFmtId="2" fontId="0" fillId="0" borderId="0" xfId="0" applyNumberFormat="1" applyAlignment="1"/>
    <xf numFmtId="0" fontId="5" fillId="0" borderId="0" xfId="0" applyFont="1" applyAlignment="1">
      <alignment horizontal="center"/>
    </xf>
    <xf numFmtId="167" fontId="7" fillId="2" borderId="0" xfId="0" applyNumberFormat="1" applyFont="1" applyFill="1" applyAlignment="1"/>
    <xf numFmtId="0" fontId="0" fillId="0" borderId="0" xfId="0" applyFont="1"/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right"/>
    </xf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 applyAlignment="1"/>
    <xf numFmtId="1" fontId="0" fillId="0" borderId="1" xfId="0" applyNumberFormat="1" applyFont="1" applyBorder="1"/>
    <xf numFmtId="1" fontId="0" fillId="0" borderId="2" xfId="0" applyNumberFormat="1" applyFont="1" applyBorder="1"/>
    <xf numFmtId="168" fontId="0" fillId="0" borderId="0" xfId="0" applyNumberFormat="1" applyFont="1" applyFill="1" applyAlignment="1"/>
    <xf numFmtId="168" fontId="0" fillId="0" borderId="0" xfId="0" applyNumberFormat="1" applyFont="1" applyFill="1" applyAlignment="1">
      <alignment horizontal="right"/>
    </xf>
    <xf numFmtId="1" fontId="0" fillId="0" borderId="0" xfId="0" applyNumberFormat="1" applyFont="1" applyBorder="1" applyAlignment="1">
      <alignment horizontal="right"/>
    </xf>
    <xf numFmtId="166" fontId="0" fillId="0" borderId="0" xfId="0" applyNumberFormat="1" applyFont="1" applyAlignment="1">
      <alignment horizontal="right"/>
    </xf>
    <xf numFmtId="166" fontId="3" fillId="0" borderId="0" xfId="0" applyNumberFormat="1" applyFont="1" applyFill="1"/>
    <xf numFmtId="1" fontId="0" fillId="0" borderId="0" xfId="0" applyNumberFormat="1" applyFont="1" applyFill="1" applyAlignment="1"/>
    <xf numFmtId="166" fontId="9" fillId="0" borderId="0" xfId="0" applyNumberFormat="1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/>
    <xf numFmtId="166" fontId="10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/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Fill="1" applyBorder="1" applyAlignment="1"/>
    <xf numFmtId="168" fontId="3" fillId="0" borderId="0" xfId="0" applyNumberFormat="1" applyFont="1" applyFill="1" applyAlignment="1">
      <alignment horizontal="right"/>
    </xf>
    <xf numFmtId="2" fontId="3" fillId="0" borderId="1" xfId="0" applyNumberFormat="1" applyFont="1" applyFill="1" applyBorder="1"/>
    <xf numFmtId="2" fontId="3" fillId="0" borderId="0" xfId="0" applyNumberFormat="1" applyFont="1" applyFill="1" applyBorder="1"/>
    <xf numFmtId="166" fontId="3" fillId="0" borderId="1" xfId="0" applyNumberFormat="1" applyFont="1" applyFill="1" applyBorder="1"/>
    <xf numFmtId="2" fontId="10" fillId="0" borderId="0" xfId="0" applyNumberFormat="1" applyFont="1" applyFill="1" applyAlignment="1">
      <alignment horizontal="right"/>
    </xf>
    <xf numFmtId="1" fontId="15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8" fontId="0" fillId="0" borderId="1" xfId="0" applyNumberFormat="1" applyFont="1" applyBorder="1" applyAlignment="1"/>
    <xf numFmtId="166" fontId="0" fillId="0" borderId="0" xfId="0" applyNumberFormat="1" applyAlignment="1"/>
    <xf numFmtId="2" fontId="3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 indent="1"/>
    </xf>
    <xf numFmtId="1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169" fontId="0" fillId="0" borderId="0" xfId="1" applyNumberFormat="1" applyFont="1" applyAlignment="1">
      <alignment horizontal="right"/>
    </xf>
    <xf numFmtId="10" fontId="0" fillId="0" borderId="0" xfId="1" applyNumberFormat="1" applyFont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1" fontId="15" fillId="0" borderId="0" xfId="0" applyNumberFormat="1" applyFont="1" applyBorder="1" applyAlignment="1">
      <alignment horizontal="right"/>
    </xf>
    <xf numFmtId="168" fontId="15" fillId="0" borderId="0" xfId="0" applyNumberFormat="1" applyFont="1" applyBorder="1" applyAlignment="1">
      <alignment horizontal="right"/>
    </xf>
    <xf numFmtId="166" fontId="15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1" fontId="0" fillId="0" borderId="0" xfId="0" applyNumberFormat="1" applyFont="1" applyFill="1" applyBorder="1"/>
    <xf numFmtId="168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6" fillId="2" borderId="0" xfId="0" applyFont="1" applyFill="1"/>
    <xf numFmtId="1" fontId="6" fillId="2" borderId="0" xfId="0" applyNumberFormat="1" applyFont="1" applyFill="1" applyAlignment="1">
      <alignment horizontal="right"/>
    </xf>
    <xf numFmtId="168" fontId="6" fillId="2" borderId="0" xfId="0" applyNumberFormat="1" applyFont="1" applyFill="1" applyAlignment="1">
      <alignment horizontal="right"/>
    </xf>
    <xf numFmtId="168" fontId="14" fillId="2" borderId="0" xfId="0" applyNumberFormat="1" applyFont="1" applyFill="1" applyAlignment="1">
      <alignment horizontal="right"/>
    </xf>
    <xf numFmtId="166" fontId="1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/>
    <xf numFmtId="0" fontId="14" fillId="2" borderId="0" xfId="0" applyFont="1" applyFill="1" applyAlignment="1"/>
    <xf numFmtId="0" fontId="7" fillId="2" borderId="0" xfId="0" applyFont="1" applyFill="1" applyAlignment="1"/>
    <xf numFmtId="4" fontId="8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right"/>
    </xf>
    <xf numFmtId="11" fontId="0" fillId="0" borderId="0" xfId="0" applyNumberFormat="1" applyFont="1" applyBorder="1" applyAlignment="1">
      <alignment horizontal="right"/>
    </xf>
    <xf numFmtId="0" fontId="14" fillId="2" borderId="0" xfId="0" applyFont="1" applyFill="1" applyAlignment="1">
      <alignment horizontal="right"/>
    </xf>
    <xf numFmtId="164" fontId="0" fillId="0" borderId="0" xfId="1" applyNumberFormat="1" applyFont="1"/>
    <xf numFmtId="9" fontId="0" fillId="0" borderId="0" xfId="1" applyNumberFormat="1" applyFont="1"/>
    <xf numFmtId="0" fontId="1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9" fontId="0" fillId="0" borderId="0" xfId="1" applyNumberFormat="1" applyFon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9" fontId="0" fillId="0" borderId="0" xfId="1" applyNumberFormat="1" applyFont="1" applyBorder="1" applyAlignment="1">
      <alignment horizontal="right"/>
    </xf>
    <xf numFmtId="1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90" zoomScaleNormal="90" workbookViewId="0">
      <selection activeCell="J3" sqref="J3"/>
    </sheetView>
  </sheetViews>
  <sheetFormatPr baseColWidth="10" defaultColWidth="8.83203125" defaultRowHeight="15"/>
  <cols>
    <col min="1" max="1" width="24" bestFit="1" customWidth="1"/>
    <col min="2" max="2" width="13.33203125" bestFit="1" customWidth="1"/>
    <col min="3" max="3" width="18.1640625" customWidth="1"/>
    <col min="4" max="4" width="19.6640625" customWidth="1"/>
    <col min="5" max="5" width="17.6640625" customWidth="1"/>
    <col min="6" max="6" width="12.33203125" customWidth="1"/>
    <col min="7" max="7" width="14" customWidth="1"/>
    <col min="8" max="8" width="13.83203125" customWidth="1"/>
    <col min="9" max="9" width="20" customWidth="1"/>
    <col min="10" max="10" width="12.1640625" bestFit="1" customWidth="1"/>
  </cols>
  <sheetData>
    <row r="1" spans="1:10">
      <c r="A1" t="s">
        <v>38</v>
      </c>
    </row>
    <row r="2" spans="1:10">
      <c r="B2" s="22" t="s">
        <v>1</v>
      </c>
      <c r="C2" s="22" t="s">
        <v>2</v>
      </c>
      <c r="D2" s="22" t="s">
        <v>3</v>
      </c>
      <c r="E2" s="2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>
      <c r="A3" t="s">
        <v>21</v>
      </c>
      <c r="B3" s="10">
        <f>'Uniform Phantom Values'!B20</f>
        <v>3.7078270013999989E-5</v>
      </c>
      <c r="C3" s="2">
        <f>'Uniform Phantom Values'!C20</f>
        <v>0.13406773778205194</v>
      </c>
      <c r="D3" s="2">
        <f>'Uniform Phantom Values'!D20</f>
        <v>2.2561754366873243E-3</v>
      </c>
      <c r="E3" s="2">
        <f>'Uniform Phantom Values'!E20</f>
        <v>2.7005176576856771E-3</v>
      </c>
      <c r="F3" s="2">
        <f>'Uniform Phantom Values'!F20</f>
        <v>0.12822793357962967</v>
      </c>
      <c r="G3" s="2">
        <f>'Uniform Phantom Values'!G20</f>
        <v>0</v>
      </c>
      <c r="H3" s="12" t="s">
        <v>22</v>
      </c>
      <c r="I3" s="12" t="s">
        <v>22</v>
      </c>
      <c r="J3" s="92">
        <f>'Uniform Phantom Values'!J20</f>
        <v>10.016129852014256</v>
      </c>
    </row>
    <row r="4" spans="1:10">
      <c r="A4" t="s">
        <v>19</v>
      </c>
      <c r="B4" s="10">
        <f>'Intensity Varying Phantom Value'!B20</f>
        <v>3.7078270013999989E-5</v>
      </c>
      <c r="C4" s="2">
        <f>'Intensity Varying Phantom Value'!C20</f>
        <v>0.13406773778210912</v>
      </c>
      <c r="D4" s="2">
        <f>'Intensity Varying Phantom Value'!D20</f>
        <v>2.2561754366873243E-3</v>
      </c>
      <c r="E4" s="2">
        <f>'Intensity Varying Phantom Value'!E20</f>
        <v>2.7005176576856771E-3</v>
      </c>
      <c r="F4" s="2">
        <f>'Intensity Varying Phantom Value'!F20</f>
        <v>0.12822793357962967</v>
      </c>
      <c r="G4" s="2">
        <f>'Intensity Varying Phantom Value'!G20</f>
        <v>1.1858251512471115E-7</v>
      </c>
      <c r="H4" s="2">
        <f>'Intensity Varying Phantom Value'!H20</f>
        <v>1.1455523153380809E-3</v>
      </c>
      <c r="I4" s="2">
        <f>'Intensity Varying Phantom Value'!$I$20</f>
        <v>3.0511872861040778E-3</v>
      </c>
      <c r="J4" s="91">
        <f>'Intensity Varying Phantom Value'!J20</f>
        <v>0.50864944389315947</v>
      </c>
    </row>
    <row r="5" spans="1:10">
      <c r="A5" t="s">
        <v>20</v>
      </c>
      <c r="B5" s="10">
        <f>'Shape Varying Phantom Values'!B19</f>
        <v>9.9375366445380716E-5</v>
      </c>
      <c r="C5" s="2">
        <f>'Shape Varying Phantom Values'!C19</f>
        <v>0.12274863295361081</v>
      </c>
      <c r="D5" s="2">
        <f>'Shape Varying Phantom Values'!D19</f>
        <v>7.0670147902794017E-3</v>
      </c>
      <c r="E5" s="2">
        <f>'Shape Varying Phantom Values'!E19</f>
        <v>1.8475269661919565E-3</v>
      </c>
      <c r="F5" s="2">
        <f>'Shape Varying Phantom Values'!F19</f>
        <v>0.11695895989160963</v>
      </c>
      <c r="G5" s="2">
        <f>'Shape Varying Phantom Values'!G19</f>
        <v>0</v>
      </c>
      <c r="H5" s="12" t="s">
        <v>22</v>
      </c>
      <c r="I5" s="12" t="s">
        <v>22</v>
      </c>
      <c r="J5" s="92">
        <f>'Shape Varying Phantom Values'!J19</f>
        <v>6.2539605639459657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="90" zoomScaleNormal="90" workbookViewId="0">
      <selection activeCell="B1" sqref="B1:J1"/>
    </sheetView>
  </sheetViews>
  <sheetFormatPr baseColWidth="10" defaultColWidth="8.83203125" defaultRowHeight="15"/>
  <cols>
    <col min="1" max="1" width="32.6640625" customWidth="1"/>
    <col min="2" max="2" width="16.33203125" customWidth="1"/>
    <col min="3" max="3" width="14.5" customWidth="1"/>
    <col min="4" max="4" width="19" customWidth="1"/>
    <col min="5" max="5" width="18.6640625" customWidth="1"/>
    <col min="6" max="6" width="13.83203125" customWidth="1"/>
    <col min="7" max="7" width="15" customWidth="1"/>
    <col min="8" max="8" width="15.5" customWidth="1"/>
    <col min="9" max="9" width="18.33203125" customWidth="1"/>
    <col min="10" max="10" width="14.83203125" customWidth="1"/>
  </cols>
  <sheetData>
    <row r="1" spans="1:10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17">
      <c r="A2" s="21"/>
      <c r="B2" s="22" t="s">
        <v>35</v>
      </c>
      <c r="C2" s="22" t="s">
        <v>36</v>
      </c>
      <c r="D2" s="22" t="s">
        <v>14</v>
      </c>
      <c r="E2" s="22" t="s">
        <v>14</v>
      </c>
      <c r="F2" s="3" t="s">
        <v>15</v>
      </c>
      <c r="G2" s="3" t="s">
        <v>16</v>
      </c>
      <c r="H2" s="3" t="s">
        <v>16</v>
      </c>
      <c r="I2" s="3" t="s">
        <v>15</v>
      </c>
      <c r="J2" s="3" t="s">
        <v>15</v>
      </c>
    </row>
    <row r="3" spans="1:10">
      <c r="A3" s="78" t="s">
        <v>23</v>
      </c>
      <c r="B3" s="79">
        <f>4.18879*10^6</f>
        <v>4188790</v>
      </c>
      <c r="C3" s="79">
        <v>125664</v>
      </c>
      <c r="D3" s="80">
        <v>200</v>
      </c>
      <c r="E3" s="81">
        <v>200</v>
      </c>
      <c r="F3" s="82">
        <v>1</v>
      </c>
      <c r="G3" s="81">
        <v>100</v>
      </c>
      <c r="H3" s="81">
        <v>0</v>
      </c>
      <c r="I3" s="81">
        <v>0</v>
      </c>
      <c r="J3" s="83" t="s">
        <v>12</v>
      </c>
    </row>
    <row r="4" spans="1:10">
      <c r="A4" s="15" t="s">
        <v>10</v>
      </c>
      <c r="B4" s="68">
        <v>4158712</v>
      </c>
      <c r="C4" s="68">
        <v>135581.511</v>
      </c>
      <c r="D4" s="69">
        <v>199.58459999999999</v>
      </c>
      <c r="E4" s="69">
        <v>199.6071</v>
      </c>
      <c r="F4" s="70">
        <v>0.92240999999999995</v>
      </c>
      <c r="G4" s="69">
        <v>100</v>
      </c>
      <c r="H4" s="69">
        <v>0</v>
      </c>
      <c r="I4" s="7" t="s">
        <v>13</v>
      </c>
      <c r="J4" s="71">
        <v>1.9344E-2</v>
      </c>
    </row>
    <row r="5" spans="1:10">
      <c r="A5" s="15" t="s">
        <v>11</v>
      </c>
      <c r="B5" s="68">
        <v>4158506.6669999999</v>
      </c>
      <c r="C5" s="68">
        <v>136087.80780000001</v>
      </c>
      <c r="D5" s="69">
        <v>200.56171119999999</v>
      </c>
      <c r="E5" s="69">
        <v>200.60408770000001</v>
      </c>
      <c r="F5" s="70">
        <v>0.91894568099999996</v>
      </c>
      <c r="G5" s="69">
        <v>100</v>
      </c>
      <c r="H5" s="69">
        <v>0</v>
      </c>
      <c r="I5" s="72">
        <v>0</v>
      </c>
      <c r="J5" s="71">
        <f>-0.00000000000000032</f>
        <v>-3.2000000000000002E-16</v>
      </c>
    </row>
    <row r="6" spans="1:10">
      <c r="A6" s="15" t="s">
        <v>24</v>
      </c>
      <c r="B6" s="31">
        <v>4158712</v>
      </c>
      <c r="C6" s="73">
        <v>187640</v>
      </c>
      <c r="D6" s="7">
        <v>199.58459999999999</v>
      </c>
      <c r="E6" s="7">
        <v>199.6071</v>
      </c>
      <c r="F6" s="39">
        <v>0.66649999999999998</v>
      </c>
      <c r="G6" s="7">
        <v>100</v>
      </c>
      <c r="H6" s="7">
        <v>0</v>
      </c>
      <c r="I6" s="7">
        <v>0</v>
      </c>
      <c r="J6" s="64">
        <v>2.3715999999999999</v>
      </c>
    </row>
    <row r="7" spans="1:10">
      <c r="A7" s="15" t="s">
        <v>32</v>
      </c>
      <c r="B7" s="31">
        <v>4158506.66666666</v>
      </c>
      <c r="C7" s="31">
        <v>136087.807825269</v>
      </c>
      <c r="D7" s="7">
        <v>200.56171120131501</v>
      </c>
      <c r="E7" s="7">
        <v>200.604087695141</v>
      </c>
      <c r="F7" s="13">
        <v>0.91894568092155304</v>
      </c>
      <c r="G7" s="7">
        <v>100</v>
      </c>
      <c r="H7" s="7">
        <v>0</v>
      </c>
      <c r="I7" s="7">
        <v>0</v>
      </c>
      <c r="J7" s="64">
        <v>-3.2034265038149102E-16</v>
      </c>
    </row>
    <row r="8" spans="1:10">
      <c r="A8" s="15" t="s">
        <v>25</v>
      </c>
      <c r="B8" s="31">
        <v>4158712</v>
      </c>
      <c r="C8" s="31">
        <v>125256.6921</v>
      </c>
      <c r="D8" s="7" t="s">
        <v>12</v>
      </c>
      <c r="E8" s="7">
        <v>201.01990000000001</v>
      </c>
      <c r="F8" s="13">
        <v>0.99844100000000002</v>
      </c>
      <c r="G8" s="7">
        <v>100</v>
      </c>
      <c r="H8" s="7">
        <v>0</v>
      </c>
      <c r="I8" s="7" t="s">
        <v>13</v>
      </c>
      <c r="J8" s="64">
        <v>-1.3862939999999999</v>
      </c>
    </row>
    <row r="9" spans="1:10">
      <c r="A9" s="15" t="s">
        <v>30</v>
      </c>
      <c r="B9" s="31">
        <v>4158216</v>
      </c>
      <c r="C9" s="31" t="s">
        <v>12</v>
      </c>
      <c r="D9" s="7">
        <v>199.58456849999999</v>
      </c>
      <c r="E9" s="7">
        <v>199.60711409999999</v>
      </c>
      <c r="F9" s="39">
        <v>0.99857428000000004</v>
      </c>
      <c r="G9" s="7">
        <v>100</v>
      </c>
      <c r="H9" s="7">
        <v>0</v>
      </c>
      <c r="I9" s="7" t="s">
        <v>13</v>
      </c>
      <c r="J9" s="64">
        <v>0</v>
      </c>
    </row>
    <row r="10" spans="1:10">
      <c r="A10" s="15" t="s">
        <v>26</v>
      </c>
      <c r="B10" s="31">
        <v>4158710</v>
      </c>
      <c r="C10" s="31">
        <v>136088</v>
      </c>
      <c r="D10" s="7">
        <v>199.607</v>
      </c>
      <c r="E10" s="7">
        <v>199.607</v>
      </c>
      <c r="F10" s="13">
        <v>0.91895000000000004</v>
      </c>
      <c r="G10" s="7">
        <v>100</v>
      </c>
      <c r="H10" s="7">
        <v>0</v>
      </c>
      <c r="I10" s="7" t="s">
        <v>13</v>
      </c>
      <c r="J10" s="64">
        <v>0</v>
      </c>
    </row>
    <row r="11" spans="1:10">
      <c r="A11" s="15" t="s">
        <v>27</v>
      </c>
      <c r="B11" s="31">
        <v>4158712</v>
      </c>
      <c r="C11" s="59">
        <v>161650.894</v>
      </c>
      <c r="D11" s="7">
        <v>199.58456899999999</v>
      </c>
      <c r="E11" s="7">
        <v>199.6071</v>
      </c>
      <c r="F11" s="38">
        <v>0.67430999999999996</v>
      </c>
      <c r="G11" s="7">
        <v>100</v>
      </c>
      <c r="H11" s="7">
        <v>0</v>
      </c>
      <c r="I11" s="7" t="s">
        <v>13</v>
      </c>
      <c r="J11" s="64">
        <v>1.9134999999999999E-2</v>
      </c>
    </row>
    <row r="12" spans="1:10">
      <c r="A12" s="15" t="s">
        <v>28</v>
      </c>
      <c r="B12" s="7" t="s">
        <v>12</v>
      </c>
      <c r="C12" s="31" t="s">
        <v>12</v>
      </c>
      <c r="D12" s="7" t="s">
        <v>12</v>
      </c>
      <c r="E12" s="7" t="s">
        <v>12</v>
      </c>
      <c r="F12" s="54" t="s">
        <v>12</v>
      </c>
      <c r="G12" s="74" t="s">
        <v>12</v>
      </c>
      <c r="H12" s="74" t="s">
        <v>12</v>
      </c>
      <c r="I12" s="74" t="s">
        <v>12</v>
      </c>
      <c r="J12" s="64">
        <v>0</v>
      </c>
    </row>
    <row r="13" spans="1:10">
      <c r="A13" s="15" t="s">
        <v>29</v>
      </c>
      <c r="B13" s="60">
        <v>4158712</v>
      </c>
      <c r="C13" s="60">
        <v>124240</v>
      </c>
      <c r="D13" s="66">
        <v>199.584564</v>
      </c>
      <c r="E13" s="66">
        <v>199.60711699999999</v>
      </c>
      <c r="F13" s="63">
        <v>1.0066109999999999</v>
      </c>
      <c r="G13" s="66">
        <f>1124-1024</f>
        <v>100</v>
      </c>
      <c r="H13" s="66">
        <v>0</v>
      </c>
      <c r="I13" s="7" t="s">
        <v>13</v>
      </c>
      <c r="J13" s="65">
        <v>0</v>
      </c>
    </row>
    <row r="14" spans="1:10">
      <c r="A14" s="15" t="s">
        <v>31</v>
      </c>
      <c r="B14" s="31">
        <v>4158712</v>
      </c>
      <c r="C14" s="31">
        <v>136087.807825269</v>
      </c>
      <c r="D14" s="7">
        <v>200.56171120131501</v>
      </c>
      <c r="E14" s="7">
        <v>200.604087695141</v>
      </c>
      <c r="F14" s="13">
        <v>0.91894568092155304</v>
      </c>
      <c r="G14" s="7">
        <v>100</v>
      </c>
      <c r="H14" s="7">
        <f>SQRT(K14)</f>
        <v>0</v>
      </c>
      <c r="I14" s="7">
        <v>0</v>
      </c>
      <c r="J14" s="64">
        <v>-3.2034265038149102E-16</v>
      </c>
    </row>
    <row r="15" spans="1:10">
      <c r="A15" s="15" t="s">
        <v>33</v>
      </c>
      <c r="B15" s="60">
        <v>4158712</v>
      </c>
      <c r="C15" s="31">
        <v>136087.807825269</v>
      </c>
      <c r="D15" s="66">
        <v>199.63065333312599</v>
      </c>
      <c r="E15" s="72">
        <v>200</v>
      </c>
      <c r="F15" s="13">
        <v>0.91894568092325901</v>
      </c>
      <c r="G15" s="66">
        <v>100</v>
      </c>
      <c r="H15" s="66">
        <v>0</v>
      </c>
      <c r="I15" s="7" t="s">
        <v>13</v>
      </c>
      <c r="J15" s="65">
        <v>0</v>
      </c>
    </row>
    <row r="16" spans="1:10">
      <c r="A16" s="15" t="s">
        <v>34</v>
      </c>
      <c r="B16" s="75">
        <v>4158712</v>
      </c>
      <c r="C16" s="75">
        <v>125088.7959</v>
      </c>
      <c r="D16" s="72">
        <v>199.61464860000001</v>
      </c>
      <c r="E16" s="72">
        <v>199.61464860000001</v>
      </c>
      <c r="F16" s="76">
        <v>0.99978114640000004</v>
      </c>
      <c r="G16" s="72">
        <v>100</v>
      </c>
      <c r="H16" s="72">
        <v>0</v>
      </c>
      <c r="I16" s="7" t="s">
        <v>13</v>
      </c>
      <c r="J16" s="77">
        <v>0</v>
      </c>
    </row>
    <row r="17" spans="1:10">
      <c r="A17" s="21"/>
      <c r="B17" s="22"/>
      <c r="C17" s="22"/>
      <c r="D17" s="22"/>
      <c r="E17" s="22"/>
      <c r="F17" s="22"/>
      <c r="G17" s="22"/>
      <c r="H17" s="22"/>
      <c r="I17" s="22"/>
      <c r="J17" s="22"/>
    </row>
    <row r="18" spans="1:10">
      <c r="A18" s="21" t="s">
        <v>17</v>
      </c>
      <c r="B18" s="6">
        <f t="shared" ref="B18:G18" si="0">AVERAGE(B4:B16)</f>
        <v>4158636.2778055551</v>
      </c>
      <c r="C18" s="6">
        <f t="shared" si="0"/>
        <v>139990.64766143699</v>
      </c>
      <c r="D18" s="6">
        <f t="shared" si="0"/>
        <v>199.86003063961417</v>
      </c>
      <c r="E18" s="6">
        <f t="shared" si="0"/>
        <v>200.00744523252351</v>
      </c>
      <c r="F18" s="32">
        <f t="shared" si="0"/>
        <v>0.90511334584719716</v>
      </c>
      <c r="G18" s="6">
        <f t="shared" si="0"/>
        <v>100</v>
      </c>
      <c r="H18" s="6"/>
      <c r="I18" s="6"/>
      <c r="J18" s="6">
        <f>AVERAGE(J4:J16)</f>
        <v>7.8752692307692232E-2</v>
      </c>
    </row>
    <row r="19" spans="1:10">
      <c r="A19" s="21" t="s">
        <v>18</v>
      </c>
      <c r="B19" s="23">
        <f t="shared" ref="B19:G19" si="1">STDEV(B4:B16)</f>
        <v>154.19503879849023</v>
      </c>
      <c r="C19" s="23">
        <f t="shared" si="1"/>
        <v>18768.229442613156</v>
      </c>
      <c r="D19" s="23">
        <f t="shared" si="1"/>
        <v>0.4509192919046735</v>
      </c>
      <c r="E19" s="23">
        <f t="shared" si="1"/>
        <v>0.5401236375190307</v>
      </c>
      <c r="F19" s="23">
        <f t="shared" si="1"/>
        <v>0.11606081399333078</v>
      </c>
      <c r="G19" s="23">
        <f t="shared" si="1"/>
        <v>0</v>
      </c>
      <c r="H19" s="23"/>
      <c r="I19" s="23"/>
      <c r="J19" s="23">
        <f>STDEV(J4:J16)</f>
        <v>0.78879719234956969</v>
      </c>
    </row>
    <row r="20" spans="1:10">
      <c r="A20" s="21" t="s">
        <v>37</v>
      </c>
      <c r="B20" s="61">
        <f>B19/B18</f>
        <v>3.7078270013999989E-5</v>
      </c>
      <c r="C20" s="62">
        <f t="shared" ref="C20:G20" si="2">C19/C18</f>
        <v>0.13406773778205194</v>
      </c>
      <c r="D20" s="62">
        <f t="shared" si="2"/>
        <v>2.2561754366873243E-3</v>
      </c>
      <c r="E20" s="62">
        <f t="shared" si="2"/>
        <v>2.7005176576856771E-3</v>
      </c>
      <c r="F20" s="62">
        <f t="shared" si="2"/>
        <v>0.12822793357962967</v>
      </c>
      <c r="G20" s="62">
        <f t="shared" si="2"/>
        <v>0</v>
      </c>
      <c r="H20" s="22"/>
      <c r="I20" s="22"/>
      <c r="J20" s="67">
        <f>J19/J18</f>
        <v>10.016129852014256</v>
      </c>
    </row>
    <row r="21" spans="1:10">
      <c r="C21" s="1"/>
    </row>
    <row r="22" spans="1:10">
      <c r="C22" s="1"/>
    </row>
    <row r="23" spans="1:10">
      <c r="C23" s="58"/>
    </row>
    <row r="24" spans="1:10">
      <c r="C24" s="1"/>
    </row>
    <row r="25" spans="1:10">
      <c r="C25" s="1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zoomScale="90" zoomScaleNormal="90" workbookViewId="0">
      <selection activeCell="L17" sqref="L17"/>
    </sheetView>
  </sheetViews>
  <sheetFormatPr baseColWidth="10" defaultColWidth="8.83203125" defaultRowHeight="15"/>
  <cols>
    <col min="1" max="1" width="33.33203125" customWidth="1"/>
    <col min="2" max="2" width="16" customWidth="1"/>
    <col min="3" max="3" width="14.6640625" customWidth="1"/>
    <col min="4" max="4" width="20" customWidth="1"/>
    <col min="5" max="5" width="18.83203125" customWidth="1"/>
    <col min="6" max="6" width="13.5" customWidth="1"/>
    <col min="7" max="7" width="15" customWidth="1"/>
    <col min="8" max="8" width="15.5" customWidth="1"/>
    <col min="9" max="9" width="18.6640625" customWidth="1"/>
    <col min="10" max="10" width="14.33203125" customWidth="1"/>
  </cols>
  <sheetData>
    <row r="1" spans="1:12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2" ht="17">
      <c r="A2" s="21"/>
      <c r="B2" s="22" t="s">
        <v>35</v>
      </c>
      <c r="C2" s="22" t="s">
        <v>36</v>
      </c>
      <c r="D2" s="22" t="s">
        <v>14</v>
      </c>
      <c r="E2" s="22" t="s">
        <v>14</v>
      </c>
      <c r="F2" s="3" t="s">
        <v>15</v>
      </c>
      <c r="G2" s="3" t="s">
        <v>16</v>
      </c>
      <c r="H2" s="3" t="s">
        <v>16</v>
      </c>
      <c r="I2" s="3" t="s">
        <v>15</v>
      </c>
      <c r="J2" s="3" t="s">
        <v>15</v>
      </c>
    </row>
    <row r="3" spans="1:12">
      <c r="A3" s="78" t="s">
        <v>23</v>
      </c>
      <c r="B3" s="84">
        <f>4.18879*10^6</f>
        <v>4188790</v>
      </c>
      <c r="C3" s="84">
        <v>125664</v>
      </c>
      <c r="D3" s="84">
        <v>200</v>
      </c>
      <c r="E3" s="85">
        <v>200</v>
      </c>
      <c r="F3" s="86">
        <v>1</v>
      </c>
      <c r="G3" s="86">
        <v>100</v>
      </c>
      <c r="H3" s="87">
        <v>17.677769999999999</v>
      </c>
      <c r="I3" s="20">
        <v>3.375</v>
      </c>
      <c r="J3" s="88" t="s">
        <v>12</v>
      </c>
    </row>
    <row r="4" spans="1:12" ht="16">
      <c r="A4" s="21" t="s">
        <v>10</v>
      </c>
      <c r="B4" s="50">
        <v>4158712</v>
      </c>
      <c r="C4" s="50">
        <v>135581.511</v>
      </c>
      <c r="D4" s="51">
        <v>199.58459999999999</v>
      </c>
      <c r="E4" s="9">
        <v>199.6071</v>
      </c>
      <c r="F4" s="35">
        <v>0.92240999999999995</v>
      </c>
      <c r="G4" s="36">
        <v>99.505499999999998</v>
      </c>
      <c r="H4" s="36">
        <v>17.676100000000002</v>
      </c>
      <c r="I4" s="35">
        <v>0.37459999999999999</v>
      </c>
      <c r="J4" s="36">
        <v>1.0670999999999999</v>
      </c>
      <c r="L4" s="99"/>
    </row>
    <row r="5" spans="1:12" ht="16">
      <c r="A5" s="21" t="s">
        <v>11</v>
      </c>
      <c r="B5" s="50">
        <v>4158506.6669999999</v>
      </c>
      <c r="C5" s="50">
        <v>136087.80780000001</v>
      </c>
      <c r="D5" s="51">
        <v>200.56171119999999</v>
      </c>
      <c r="E5" s="9">
        <v>200.60408770000001</v>
      </c>
      <c r="F5" s="35">
        <v>0.91894568099999996</v>
      </c>
      <c r="G5" s="36">
        <v>99.505521900000005</v>
      </c>
      <c r="H5" s="41">
        <f>SQRT(312.4437449)</f>
        <v>17.676078323542246</v>
      </c>
      <c r="I5" s="35">
        <v>0.37458760200000002</v>
      </c>
      <c r="J5" s="36">
        <v>3.1323827639999999</v>
      </c>
      <c r="L5" s="100"/>
    </row>
    <row r="6" spans="1:12">
      <c r="A6" s="21" t="s">
        <v>24</v>
      </c>
      <c r="B6" s="24">
        <v>4158712</v>
      </c>
      <c r="C6" s="14">
        <v>187640</v>
      </c>
      <c r="D6" s="6">
        <v>199.58459999999999</v>
      </c>
      <c r="E6" s="9">
        <v>199.6071</v>
      </c>
      <c r="F6" s="33">
        <v>0.66649999999999998</v>
      </c>
      <c r="G6" s="42">
        <v>99.505499999999998</v>
      </c>
      <c r="H6" s="42">
        <v>17.676100000000002</v>
      </c>
      <c r="I6" s="33">
        <v>0.37458999999999998</v>
      </c>
      <c r="J6" s="43">
        <v>5.5953999999999997</v>
      </c>
    </row>
    <row r="7" spans="1:12">
      <c r="A7" s="21" t="s">
        <v>32</v>
      </c>
      <c r="B7" s="24">
        <v>4158506.66666666</v>
      </c>
      <c r="C7" s="24">
        <v>136087.807825269</v>
      </c>
      <c r="D7" s="6">
        <v>200.56171120131501</v>
      </c>
      <c r="E7" s="9">
        <v>200.604087695141</v>
      </c>
      <c r="F7" s="33">
        <v>0.91894568092155304</v>
      </c>
      <c r="G7" s="42">
        <v>99.505521901973395</v>
      </c>
      <c r="H7" s="42">
        <v>17.676078323232559</v>
      </c>
      <c r="I7" s="33">
        <v>0.37458760154373999</v>
      </c>
      <c r="J7" s="43">
        <v>3.1323827639348201</v>
      </c>
    </row>
    <row r="8" spans="1:12">
      <c r="A8" s="21" t="s">
        <v>25</v>
      </c>
      <c r="B8" s="24">
        <v>4158712</v>
      </c>
      <c r="C8" s="24">
        <v>125256.6921</v>
      </c>
      <c r="D8" s="6" t="s">
        <v>12</v>
      </c>
      <c r="E8" s="9">
        <v>201.01990000000001</v>
      </c>
      <c r="F8" s="33">
        <v>0.99844100000000002</v>
      </c>
      <c r="G8" s="42">
        <v>99.505521999999999</v>
      </c>
      <c r="H8" s="42">
        <v>17.605964046311126</v>
      </c>
      <c r="I8" s="33">
        <v>0.378552</v>
      </c>
      <c r="J8" s="43">
        <v>5.2717580000000002</v>
      </c>
    </row>
    <row r="9" spans="1:12">
      <c r="A9" s="21" t="s">
        <v>30</v>
      </c>
      <c r="B9" s="24">
        <v>4158216</v>
      </c>
      <c r="C9" s="6" t="s">
        <v>12</v>
      </c>
      <c r="D9" s="6">
        <v>199.58456849999999</v>
      </c>
      <c r="E9" s="9">
        <v>199.60711409999999</v>
      </c>
      <c r="F9" s="33">
        <v>0.99857428000000004</v>
      </c>
      <c r="G9" s="42">
        <v>99.505521900000005</v>
      </c>
      <c r="H9" s="42">
        <v>17.676080450000001</v>
      </c>
      <c r="I9" s="33">
        <v>0.37458949499999999</v>
      </c>
      <c r="J9" s="43">
        <v>4.2271348700000004</v>
      </c>
    </row>
    <row r="10" spans="1:12">
      <c r="A10" s="21" t="s">
        <v>26</v>
      </c>
      <c r="B10" s="25">
        <v>4158710</v>
      </c>
      <c r="C10" s="25">
        <v>136088</v>
      </c>
      <c r="D10" s="6">
        <v>199.607</v>
      </c>
      <c r="E10" s="9">
        <v>199.607</v>
      </c>
      <c r="F10" s="37">
        <v>0.91895000000000004</v>
      </c>
      <c r="G10" s="43">
        <v>99.505499999999998</v>
      </c>
      <c r="H10" s="43">
        <v>17.676100000000002</v>
      </c>
      <c r="I10" s="37">
        <v>0.37458999999999998</v>
      </c>
      <c r="J10" s="43">
        <v>9.734</v>
      </c>
    </row>
    <row r="11" spans="1:12">
      <c r="A11" s="21" t="s">
        <v>27</v>
      </c>
      <c r="B11" s="26">
        <v>4158712</v>
      </c>
      <c r="C11" s="34">
        <v>161650.894</v>
      </c>
      <c r="D11" s="7">
        <v>199.58456899999999</v>
      </c>
      <c r="E11" s="8">
        <v>199.6071</v>
      </c>
      <c r="F11" s="38">
        <v>0.67430999999999996</v>
      </c>
      <c r="G11" s="44">
        <v>99.505521999999999</v>
      </c>
      <c r="H11" s="44">
        <v>17.676079999999999</v>
      </c>
      <c r="I11" s="38">
        <v>0.37458799999999998</v>
      </c>
      <c r="J11" s="57">
        <v>2.0555979999999998</v>
      </c>
    </row>
    <row r="12" spans="1:12">
      <c r="A12" s="21" t="s">
        <v>28</v>
      </c>
      <c r="B12" s="6" t="s">
        <v>12</v>
      </c>
      <c r="C12" s="6" t="s">
        <v>12</v>
      </c>
      <c r="D12" s="6" t="s">
        <v>12</v>
      </c>
      <c r="E12" s="6" t="s">
        <v>12</v>
      </c>
      <c r="F12" s="45" t="s">
        <v>12</v>
      </c>
      <c r="G12" s="45" t="s">
        <v>12</v>
      </c>
      <c r="H12" s="45" t="s">
        <v>12</v>
      </c>
      <c r="I12" s="45" t="s">
        <v>12</v>
      </c>
      <c r="J12" s="57">
        <v>6.1110138915015</v>
      </c>
    </row>
    <row r="13" spans="1:12">
      <c r="A13" s="21" t="s">
        <v>29</v>
      </c>
      <c r="B13" s="14">
        <v>4158712</v>
      </c>
      <c r="C13" s="14">
        <v>124240</v>
      </c>
      <c r="D13" s="30">
        <v>199.584564</v>
      </c>
      <c r="E13" s="29">
        <v>199.60711699999999</v>
      </c>
      <c r="F13" s="33">
        <v>1.0066109999999999</v>
      </c>
      <c r="G13" s="42">
        <f>1123.505493-1024</f>
        <v>99.505492999999888</v>
      </c>
      <c r="H13" s="42">
        <v>17.676079000000001</v>
      </c>
      <c r="I13" s="33">
        <v>0.37458799999999998</v>
      </c>
      <c r="J13" s="43">
        <v>3.5127320000000002</v>
      </c>
    </row>
    <row r="14" spans="1:12">
      <c r="A14" s="21" t="s">
        <v>31</v>
      </c>
      <c r="B14" s="27">
        <v>4158712</v>
      </c>
      <c r="C14" s="28">
        <v>136087.807825269</v>
      </c>
      <c r="D14" s="7">
        <v>200.56171120131501</v>
      </c>
      <c r="E14" s="55">
        <v>200.604087695141</v>
      </c>
      <c r="F14" s="39">
        <v>0.91894568092155304</v>
      </c>
      <c r="G14" s="46">
        <v>99.505521901973495</v>
      </c>
      <c r="H14" s="47">
        <v>17.676078323232588</v>
      </c>
      <c r="I14" s="48">
        <v>0.37458760154373999</v>
      </c>
      <c r="J14" s="57">
        <v>3.1323827639348298</v>
      </c>
    </row>
    <row r="15" spans="1:12">
      <c r="A15" s="21" t="s">
        <v>33</v>
      </c>
      <c r="B15" s="25">
        <v>4158712</v>
      </c>
      <c r="C15" s="25">
        <v>136087.807825019</v>
      </c>
      <c r="D15" s="6">
        <v>199.63065333312599</v>
      </c>
      <c r="E15" s="9">
        <v>200</v>
      </c>
      <c r="F15" s="37">
        <v>0.91894568092325901</v>
      </c>
      <c r="G15" s="43">
        <v>99.505521901973495</v>
      </c>
      <c r="H15" s="43">
        <v>17.676080448423502</v>
      </c>
      <c r="I15" s="37">
        <v>0.374587601547958</v>
      </c>
      <c r="J15" s="5">
        <v>7.3789917472685698</v>
      </c>
    </row>
    <row r="16" spans="1:12" ht="17">
      <c r="A16" s="21" t="s">
        <v>34</v>
      </c>
      <c r="B16" s="52">
        <v>4158712</v>
      </c>
      <c r="C16" s="52">
        <v>125088.7959</v>
      </c>
      <c r="D16" s="53">
        <v>199.61464860000001</v>
      </c>
      <c r="E16" s="9">
        <v>199.61464860000001</v>
      </c>
      <c r="F16" s="40">
        <v>0.99978114640000004</v>
      </c>
      <c r="G16" s="49">
        <v>99.505521900000005</v>
      </c>
      <c r="H16" s="49">
        <v>17.676080450000001</v>
      </c>
      <c r="I16" s="40">
        <v>0.37458597900000001</v>
      </c>
      <c r="J16" s="43">
        <v>6.4673804170000002</v>
      </c>
      <c r="L16" s="19"/>
    </row>
    <row r="17" spans="1:10">
      <c r="B17" s="15"/>
      <c r="C17" s="15"/>
      <c r="D17" s="15"/>
      <c r="E17" s="15"/>
      <c r="F17" s="15"/>
      <c r="G17" s="15"/>
      <c r="H17" s="16"/>
      <c r="I17" s="15"/>
      <c r="J17" s="15"/>
    </row>
    <row r="18" spans="1:10">
      <c r="A18" t="s">
        <v>17</v>
      </c>
      <c r="B18" s="17">
        <f t="shared" ref="B18:J18" si="0">AVERAGE(B4:B16)</f>
        <v>4158636.2778055551</v>
      </c>
      <c r="C18" s="17">
        <f t="shared" si="0"/>
        <v>139990.64766141426</v>
      </c>
      <c r="D18" s="17">
        <f t="shared" si="0"/>
        <v>199.86003063961417</v>
      </c>
      <c r="E18" s="17">
        <f t="shared" si="0"/>
        <v>200.00744523252351</v>
      </c>
      <c r="F18" s="56">
        <f t="shared" si="0"/>
        <v>0.90511334584719716</v>
      </c>
      <c r="G18" s="18">
        <f t="shared" si="0"/>
        <v>99.505514033826685</v>
      </c>
      <c r="H18" s="18">
        <f t="shared" si="0"/>
        <v>17.670241613728503</v>
      </c>
      <c r="I18" s="56">
        <f t="shared" si="0"/>
        <v>0.37491949005295316</v>
      </c>
      <c r="J18" s="18">
        <f t="shared" si="0"/>
        <v>4.6783274782799786</v>
      </c>
    </row>
    <row r="19" spans="1:10">
      <c r="A19" t="s">
        <v>18</v>
      </c>
      <c r="B19" s="18">
        <f t="shared" ref="B19:J19" si="1">STDEV(B4:B16)</f>
        <v>154.19503879849023</v>
      </c>
      <c r="C19" s="18">
        <f t="shared" si="1"/>
        <v>18768.229442618114</v>
      </c>
      <c r="D19" s="18">
        <f t="shared" si="1"/>
        <v>0.4509192919046735</v>
      </c>
      <c r="E19" s="18">
        <f t="shared" si="1"/>
        <v>0.5401236375190307</v>
      </c>
      <c r="F19" s="18">
        <f t="shared" si="1"/>
        <v>0.11606081399333078</v>
      </c>
      <c r="G19" s="18">
        <f t="shared" si="1"/>
        <v>1.179961412290841E-5</v>
      </c>
      <c r="H19" s="18">
        <f t="shared" si="1"/>
        <v>2.0242186193189994E-2</v>
      </c>
      <c r="I19" s="56">
        <f t="shared" si="1"/>
        <v>1.1439495813621949E-3</v>
      </c>
      <c r="J19" s="18">
        <f t="shared" si="1"/>
        <v>2.3796286701771985</v>
      </c>
    </row>
    <row r="20" spans="1:10">
      <c r="A20" t="s">
        <v>37</v>
      </c>
      <c r="B20" s="10">
        <f>B19/B18</f>
        <v>3.7078270013999989E-5</v>
      </c>
      <c r="C20" s="2">
        <f t="shared" ref="C20:G20" si="2">C19/C18</f>
        <v>0.13406773778210912</v>
      </c>
      <c r="D20" s="2">
        <f t="shared" si="2"/>
        <v>2.2561754366873243E-3</v>
      </c>
      <c r="E20" s="2">
        <f t="shared" si="2"/>
        <v>2.7005176576856771E-3</v>
      </c>
      <c r="F20" s="2">
        <f t="shared" si="2"/>
        <v>0.12822793357962967</v>
      </c>
      <c r="G20" s="2">
        <f t="shared" si="2"/>
        <v>1.1858251512471115E-7</v>
      </c>
      <c r="H20" s="2">
        <f>H19/H18</f>
        <v>1.1455523153380809E-3</v>
      </c>
      <c r="I20" s="2">
        <f>I19/I18</f>
        <v>3.0511872861040778E-3</v>
      </c>
      <c r="J20" s="91">
        <f>J19/J18</f>
        <v>0.50864944389315947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zoomScale="90" zoomScaleNormal="90" workbookViewId="0">
      <selection activeCell="D23" sqref="D23"/>
    </sheetView>
  </sheetViews>
  <sheetFormatPr baseColWidth="10" defaultColWidth="8.83203125" defaultRowHeight="15"/>
  <cols>
    <col min="1" max="1" width="33.1640625" customWidth="1"/>
    <col min="2" max="2" width="15" customWidth="1"/>
    <col min="3" max="3" width="14" customWidth="1"/>
    <col min="4" max="4" width="19.83203125" customWidth="1"/>
    <col min="5" max="5" width="17.33203125" bestFit="1" customWidth="1"/>
    <col min="6" max="6" width="14.33203125" customWidth="1"/>
    <col min="7" max="7" width="17.1640625" customWidth="1"/>
    <col min="8" max="8" width="14.33203125" customWidth="1"/>
    <col min="9" max="9" width="18.5" customWidth="1"/>
    <col min="10" max="10" width="15.33203125" customWidth="1"/>
  </cols>
  <sheetData>
    <row r="1" spans="1:10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7">
      <c r="A2" s="22"/>
      <c r="B2" s="22" t="s">
        <v>35</v>
      </c>
      <c r="C2" s="22" t="s">
        <v>36</v>
      </c>
      <c r="D2" s="22" t="s">
        <v>14</v>
      </c>
      <c r="E2" s="22" t="s">
        <v>14</v>
      </c>
      <c r="F2" s="22" t="s">
        <v>15</v>
      </c>
      <c r="G2" s="22" t="s">
        <v>16</v>
      </c>
      <c r="H2" s="22" t="s">
        <v>16</v>
      </c>
      <c r="I2" s="22" t="s">
        <v>15</v>
      </c>
      <c r="J2" s="22" t="s">
        <v>15</v>
      </c>
    </row>
    <row r="3" spans="1:10">
      <c r="A3" s="78" t="s">
        <v>23</v>
      </c>
      <c r="B3" s="79">
        <f>4.31406*10^6</f>
        <v>4314060</v>
      </c>
      <c r="C3" s="79">
        <v>244451</v>
      </c>
      <c r="D3" s="80">
        <v>236.48500000000001</v>
      </c>
      <c r="E3" s="80">
        <v>236.48500000000001</v>
      </c>
      <c r="F3" s="82">
        <f>POWER(36*PI()*B3^2,1/3)/C3</f>
        <v>0.52426366624725007</v>
      </c>
      <c r="G3" s="81">
        <v>100</v>
      </c>
      <c r="H3" s="90">
        <v>0</v>
      </c>
      <c r="I3" s="90">
        <v>0</v>
      </c>
      <c r="J3" s="83" t="s">
        <v>12</v>
      </c>
    </row>
    <row r="4" spans="1:10">
      <c r="A4" s="15" t="s">
        <v>10</v>
      </c>
      <c r="B4" s="68">
        <v>4284044</v>
      </c>
      <c r="C4" s="68">
        <v>262306.94500000001</v>
      </c>
      <c r="D4" s="7">
        <v>235.77109999999999</v>
      </c>
      <c r="E4" s="7">
        <v>238.82</v>
      </c>
      <c r="F4" s="70">
        <v>0.48576999999999998</v>
      </c>
      <c r="G4" s="69">
        <v>100</v>
      </c>
      <c r="H4" s="93">
        <v>0</v>
      </c>
      <c r="I4" s="11" t="s">
        <v>13</v>
      </c>
      <c r="J4" s="71">
        <v>3.1111E-2</v>
      </c>
    </row>
    <row r="5" spans="1:10">
      <c r="A5" s="15" t="s">
        <v>11</v>
      </c>
      <c r="B5" s="68">
        <v>4282984.5</v>
      </c>
      <c r="C5" s="68">
        <v>263571.6398</v>
      </c>
      <c r="D5" s="7">
        <v>236.7551478</v>
      </c>
      <c r="E5" s="7">
        <v>239.8040867</v>
      </c>
      <c r="F5" s="70">
        <v>0.48389349199999998</v>
      </c>
      <c r="G5" s="69">
        <v>100</v>
      </c>
      <c r="H5" s="94">
        <v>0</v>
      </c>
      <c r="I5" s="94">
        <v>0</v>
      </c>
      <c r="J5" s="71">
        <f>-0.00000000000000032</f>
        <v>-3.2000000000000002E-16</v>
      </c>
    </row>
    <row r="6" spans="1:10">
      <c r="A6" s="15" t="s">
        <v>24</v>
      </c>
      <c r="B6" s="31">
        <v>4284044</v>
      </c>
      <c r="C6" s="60">
        <v>355912</v>
      </c>
      <c r="D6" s="7">
        <v>233.5401</v>
      </c>
      <c r="E6" s="7">
        <v>238.82</v>
      </c>
      <c r="F6" s="63">
        <v>0.35841000000000001</v>
      </c>
      <c r="G6" s="66">
        <v>100</v>
      </c>
      <c r="H6" s="11">
        <v>0</v>
      </c>
      <c r="I6" s="11">
        <v>0</v>
      </c>
      <c r="J6" s="64">
        <v>3.5072999999999999</v>
      </c>
    </row>
    <row r="7" spans="1:10">
      <c r="A7" s="15" t="s">
        <v>32</v>
      </c>
      <c r="B7" s="31">
        <v>4282984.5</v>
      </c>
      <c r="C7" s="31">
        <v>263571.63975639699</v>
      </c>
      <c r="D7" s="7">
        <v>236.755147779303</v>
      </c>
      <c r="E7" s="7">
        <v>239.80408670412601</v>
      </c>
      <c r="F7" s="13">
        <v>0.48389349194103098</v>
      </c>
      <c r="G7" s="7">
        <v>100</v>
      </c>
      <c r="H7" s="11">
        <v>0</v>
      </c>
      <c r="I7" s="11">
        <v>0</v>
      </c>
      <c r="J7" s="64">
        <v>-3.2034265038149102E-16</v>
      </c>
    </row>
    <row r="8" spans="1:10">
      <c r="A8" s="15" t="s">
        <v>25</v>
      </c>
      <c r="B8" s="31">
        <v>4284044</v>
      </c>
      <c r="C8" s="31">
        <v>237826.02220000001</v>
      </c>
      <c r="D8" s="7" t="s">
        <v>12</v>
      </c>
      <c r="E8" s="7">
        <v>239.06693999999999</v>
      </c>
      <c r="F8" s="13">
        <v>0.53636499999999998</v>
      </c>
      <c r="G8" s="7">
        <v>100</v>
      </c>
      <c r="H8" s="11">
        <v>0</v>
      </c>
      <c r="I8" s="11" t="s">
        <v>13</v>
      </c>
      <c r="J8" s="64">
        <v>-1.3862939999999999</v>
      </c>
    </row>
    <row r="9" spans="1:10">
      <c r="A9" s="15" t="s">
        <v>30</v>
      </c>
      <c r="B9" s="31">
        <v>4283972</v>
      </c>
      <c r="C9" s="31" t="s">
        <v>12</v>
      </c>
      <c r="D9" s="7">
        <v>235.7710754</v>
      </c>
      <c r="E9" s="7">
        <v>238.82001589999999</v>
      </c>
      <c r="F9" s="13">
        <v>0.60066984899999998</v>
      </c>
      <c r="G9" s="7">
        <v>100</v>
      </c>
      <c r="H9" s="11">
        <v>0</v>
      </c>
      <c r="I9" s="11" t="s">
        <v>13</v>
      </c>
      <c r="J9" s="64">
        <v>0</v>
      </c>
    </row>
    <row r="10" spans="1:10">
      <c r="A10" s="15" t="s">
        <v>26</v>
      </c>
      <c r="B10" s="31">
        <v>4284040</v>
      </c>
      <c r="C10" s="31">
        <v>263621</v>
      </c>
      <c r="D10" s="7">
        <v>238.82</v>
      </c>
      <c r="E10" s="7">
        <v>238.82</v>
      </c>
      <c r="F10" s="13">
        <v>0.48385</v>
      </c>
      <c r="G10" s="7">
        <v>100</v>
      </c>
      <c r="H10" s="11">
        <v>0</v>
      </c>
      <c r="I10" s="11" t="s">
        <v>13</v>
      </c>
      <c r="J10" s="64">
        <v>0</v>
      </c>
    </row>
    <row r="11" spans="1:10">
      <c r="A11" s="15" t="s">
        <v>28</v>
      </c>
      <c r="B11" s="31" t="s">
        <v>12</v>
      </c>
      <c r="C11" s="31" t="s">
        <v>12</v>
      </c>
      <c r="D11" s="7" t="s">
        <v>12</v>
      </c>
      <c r="E11" s="7" t="s">
        <v>12</v>
      </c>
      <c r="F11" s="13" t="s">
        <v>12</v>
      </c>
      <c r="G11" s="7" t="s">
        <v>12</v>
      </c>
      <c r="H11" s="66" t="s">
        <v>12</v>
      </c>
      <c r="I11" s="66" t="s">
        <v>12</v>
      </c>
      <c r="J11" s="64">
        <v>0</v>
      </c>
    </row>
    <row r="12" spans="1:10">
      <c r="A12" s="15" t="s">
        <v>29</v>
      </c>
      <c r="B12" s="60">
        <v>4284044</v>
      </c>
      <c r="C12" s="60">
        <v>253244</v>
      </c>
      <c r="D12" s="66">
        <v>235.771072</v>
      </c>
      <c r="E12" s="66">
        <v>238.82002299999999</v>
      </c>
      <c r="F12" s="63">
        <v>0.50370999999999999</v>
      </c>
      <c r="G12" s="66">
        <f>1124-1024</f>
        <v>100</v>
      </c>
      <c r="H12" s="11">
        <v>0</v>
      </c>
      <c r="I12" s="11" t="s">
        <v>13</v>
      </c>
      <c r="J12" s="65">
        <v>0</v>
      </c>
    </row>
    <row r="13" spans="1:10">
      <c r="A13" s="15" t="s">
        <v>31</v>
      </c>
      <c r="B13" s="31">
        <v>4284044</v>
      </c>
      <c r="C13" s="31">
        <v>263571.63975639699</v>
      </c>
      <c r="D13" s="7">
        <v>236.755147779303</v>
      </c>
      <c r="E13" s="7">
        <v>239.80408670412601</v>
      </c>
      <c r="F13" s="13">
        <v>0.48389349194103098</v>
      </c>
      <c r="G13" s="7">
        <v>100</v>
      </c>
      <c r="H13" s="11">
        <f>SQRT(K13)</f>
        <v>0</v>
      </c>
      <c r="I13" s="11">
        <v>0</v>
      </c>
      <c r="J13" s="64">
        <v>-3.2034265038149102E-16</v>
      </c>
    </row>
    <row r="14" spans="1:10">
      <c r="A14" s="15" t="s">
        <v>33</v>
      </c>
      <c r="B14" s="31">
        <v>4284044</v>
      </c>
      <c r="C14" s="31">
        <v>263620.706853549</v>
      </c>
      <c r="D14" s="7">
        <v>239.03970000000001</v>
      </c>
      <c r="E14" s="7">
        <v>239.03970000000001</v>
      </c>
      <c r="F14" s="13">
        <v>0.48385512237084699</v>
      </c>
      <c r="G14" s="7">
        <v>100</v>
      </c>
      <c r="H14" s="11">
        <v>0</v>
      </c>
      <c r="I14" s="11" t="s">
        <v>13</v>
      </c>
      <c r="J14" s="64">
        <v>0</v>
      </c>
    </row>
    <row r="15" spans="1:10">
      <c r="A15" s="15" t="s">
        <v>34</v>
      </c>
      <c r="B15" s="75">
        <v>4284044</v>
      </c>
      <c r="C15" s="75">
        <v>241809.16159999999</v>
      </c>
      <c r="D15" s="7"/>
      <c r="E15" s="7">
        <v>238.82</v>
      </c>
      <c r="F15" s="76">
        <v>0.52753019349999997</v>
      </c>
      <c r="G15" s="72">
        <v>100</v>
      </c>
      <c r="H15" s="94">
        <v>0</v>
      </c>
      <c r="I15" s="11" t="s">
        <v>13</v>
      </c>
      <c r="J15" s="77">
        <v>0</v>
      </c>
    </row>
    <row r="16" spans="1:10">
      <c r="A16" s="15"/>
      <c r="B16" s="4"/>
      <c r="C16" s="4"/>
      <c r="D16" s="4"/>
      <c r="E16" s="4"/>
      <c r="F16" s="4"/>
      <c r="G16" s="4"/>
      <c r="H16" s="4"/>
      <c r="I16" s="4"/>
      <c r="J16" s="89"/>
    </row>
    <row r="17" spans="1:10">
      <c r="A17" s="15" t="s">
        <v>17</v>
      </c>
      <c r="B17" s="7">
        <f t="shared" ref="B17:G17" si="0">AVERAGE(B4:B15)</f>
        <v>4283844.4545454541</v>
      </c>
      <c r="C17" s="7">
        <f t="shared" si="0"/>
        <v>266905.47549663426</v>
      </c>
      <c r="D17" s="7">
        <f t="shared" si="0"/>
        <v>236.5531656398451</v>
      </c>
      <c r="E17" s="7">
        <f t="shared" si="0"/>
        <v>239.13081263711382</v>
      </c>
      <c r="F17" s="7">
        <f t="shared" si="0"/>
        <v>0.49380369461390072</v>
      </c>
      <c r="G17" s="7">
        <f t="shared" si="0"/>
        <v>100</v>
      </c>
      <c r="H17" s="7"/>
      <c r="I17" s="7"/>
      <c r="J17" s="7">
        <f>AVERAGE(J4:J15)</f>
        <v>0.17934308333333324</v>
      </c>
    </row>
    <row r="18" spans="1:10">
      <c r="A18" s="15" t="s">
        <v>18</v>
      </c>
      <c r="B18" s="64">
        <f t="shared" ref="B18:G18" si="1">STDEV(B4:B15)</f>
        <v>425.70861246546656</v>
      </c>
      <c r="C18" s="64">
        <f t="shared" si="1"/>
        <v>32762.282245045324</v>
      </c>
      <c r="D18" s="64">
        <f t="shared" si="1"/>
        <v>1.6717247202641985</v>
      </c>
      <c r="E18" s="64">
        <f t="shared" si="1"/>
        <v>0.44180062479446408</v>
      </c>
      <c r="F18" s="64">
        <f t="shared" si="1"/>
        <v>5.7754766512675866E-2</v>
      </c>
      <c r="G18" s="64">
        <f t="shared" si="1"/>
        <v>0</v>
      </c>
      <c r="H18" s="64"/>
      <c r="I18" s="64"/>
      <c r="J18" s="64">
        <f>STDEV(J4:J15)</f>
        <v>1.121604570583141</v>
      </c>
    </row>
    <row r="19" spans="1:10">
      <c r="A19" s="15" t="s">
        <v>37</v>
      </c>
      <c r="B19" s="95">
        <f>B18/B17</f>
        <v>9.9375366445380716E-5</v>
      </c>
      <c r="C19" s="96">
        <f t="shared" ref="C19:J19" si="2">C18/C17</f>
        <v>0.12274863295361081</v>
      </c>
      <c r="D19" s="96">
        <f t="shared" si="2"/>
        <v>7.0670147902794017E-3</v>
      </c>
      <c r="E19" s="96">
        <f t="shared" si="2"/>
        <v>1.8475269661919565E-3</v>
      </c>
      <c r="F19" s="96">
        <f t="shared" si="2"/>
        <v>0.11695895989160963</v>
      </c>
      <c r="G19" s="96">
        <f t="shared" si="2"/>
        <v>0</v>
      </c>
      <c r="H19" s="97"/>
      <c r="I19" s="97"/>
      <c r="J19" s="98">
        <f t="shared" si="2"/>
        <v>6.2539605639459657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Uniform Phantom Values</vt:lpstr>
      <vt:lpstr>Intensity Varying Phantom Value</vt:lpstr>
      <vt:lpstr>Shape Varying Phantom Values</vt:lpstr>
    </vt:vector>
  </TitlesOfParts>
  <Company>UCLA DGSOM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Microsoft Office User</cp:lastModifiedBy>
  <dcterms:created xsi:type="dcterms:W3CDTF">2019-02-14T05:23:51Z</dcterms:created>
  <dcterms:modified xsi:type="dcterms:W3CDTF">2020-03-25T20:15:41Z</dcterms:modified>
</cp:coreProperties>
</file>